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Тов раствор и бетон " sheetId="9" r:id="rId1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O38" i="9"/>
  <c r="P38" s="1"/>
  <c r="Q38" s="1"/>
  <c r="R38" s="1"/>
  <c r="S38" s="1"/>
  <c r="T38" s="1"/>
  <c r="U38" s="1"/>
  <c r="V38" s="1"/>
  <c r="P35"/>
  <c r="Q35" s="1"/>
  <c r="R35" s="1"/>
  <c r="S35" s="1"/>
  <c r="T35" s="1"/>
  <c r="U35" s="1"/>
  <c r="V35" s="1"/>
  <c r="O35"/>
  <c r="P32"/>
  <c r="Q32" s="1"/>
  <c r="R32" s="1"/>
  <c r="S32" s="1"/>
  <c r="T32" s="1"/>
  <c r="U32" s="1"/>
  <c r="V32" s="1"/>
  <c r="O32"/>
  <c r="S40"/>
  <c r="T40" s="1"/>
  <c r="U40" s="1"/>
  <c r="V40" s="1"/>
  <c r="O40"/>
  <c r="P40" s="1"/>
  <c r="Q40" s="1"/>
  <c r="O37"/>
  <c r="P37" s="1"/>
  <c r="Q37" s="1"/>
  <c r="R37" s="1"/>
  <c r="S37" s="1"/>
  <c r="T37" s="1"/>
  <c r="U37" s="1"/>
  <c r="V37" s="1"/>
  <c r="O34"/>
  <c r="P34" s="1"/>
  <c r="Q34" s="1"/>
  <c r="R34" s="1"/>
  <c r="S34" s="1"/>
  <c r="T34" s="1"/>
  <c r="U34" s="1"/>
  <c r="V34" s="1"/>
  <c r="O31"/>
  <c r="P31" s="1"/>
  <c r="Q31" s="1"/>
  <c r="R31" s="1"/>
  <c r="S31" s="1"/>
  <c r="T31" s="1"/>
  <c r="U31" s="1"/>
  <c r="V31" s="1"/>
  <c r="O29"/>
  <c r="P29" s="1"/>
  <c r="Q29" s="1"/>
  <c r="R29" s="1"/>
  <c r="S29" s="1"/>
  <c r="T29" s="1"/>
  <c r="U29" s="1"/>
  <c r="V29" s="1"/>
  <c r="O27"/>
  <c r="P27" s="1"/>
  <c r="Q27" s="1"/>
  <c r="R27" s="1"/>
  <c r="S27" s="1"/>
  <c r="T27" s="1"/>
  <c r="U27" s="1"/>
  <c r="V27" s="1"/>
  <c r="S25"/>
  <c r="T25" s="1"/>
  <c r="U25" s="1"/>
  <c r="V25" s="1"/>
  <c r="O25"/>
  <c r="P25" s="1"/>
  <c r="Q25" s="1"/>
  <c r="H25"/>
  <c r="I25" s="1"/>
  <c r="J25" s="1"/>
  <c r="K25" s="1"/>
  <c r="L25" s="1"/>
  <c r="O15"/>
  <c r="P15" s="1"/>
  <c r="Q15" s="1"/>
  <c r="R15" s="1"/>
  <c r="S15" s="1"/>
  <c r="T15" s="1"/>
  <c r="U15" s="1"/>
  <c r="V15" s="1"/>
  <c r="O14"/>
  <c r="P14" s="1"/>
  <c r="Q14" s="1"/>
  <c r="R14" s="1"/>
  <c r="S14" s="1"/>
  <c r="T14" s="1"/>
  <c r="U14" s="1"/>
  <c r="V14" s="1"/>
  <c r="O13"/>
  <c r="P13" s="1"/>
  <c r="Q13" s="1"/>
  <c r="R13" s="1"/>
  <c r="S13" s="1"/>
  <c r="T13" s="1"/>
  <c r="U13" s="1"/>
  <c r="V13" s="1"/>
  <c r="O12"/>
  <c r="P12" s="1"/>
  <c r="Q12" s="1"/>
  <c r="R12" s="1"/>
  <c r="S12" s="1"/>
  <c r="T12" s="1"/>
  <c r="U12" s="1"/>
  <c r="V12" s="1"/>
  <c r="O11"/>
  <c r="P11" s="1"/>
  <c r="Q11" s="1"/>
  <c r="R11" s="1"/>
  <c r="S11" s="1"/>
  <c r="T11" s="1"/>
  <c r="U11" s="1"/>
  <c r="V11" s="1"/>
  <c r="O10"/>
  <c r="P10" s="1"/>
  <c r="Q10" s="1"/>
  <c r="R10" s="1"/>
  <c r="S10" s="1"/>
  <c r="T10" s="1"/>
  <c r="U10" s="1"/>
  <c r="V10" s="1"/>
  <c r="H10"/>
  <c r="I10" s="1"/>
  <c r="J10" s="1"/>
  <c r="K10" s="1"/>
  <c r="L10" s="1"/>
  <c r="H11"/>
  <c r="I11" s="1"/>
  <c r="J11" s="1"/>
  <c r="K11" s="1"/>
  <c r="L11" s="1"/>
  <c r="H12"/>
  <c r="I12" s="1"/>
  <c r="J12" s="1"/>
  <c r="K12" s="1"/>
  <c r="L12" s="1"/>
  <c r="H13"/>
  <c r="I13" s="1"/>
  <c r="J13" s="1"/>
  <c r="K13" s="1"/>
  <c r="L13" s="1"/>
  <c r="H14"/>
  <c r="I14" s="1"/>
  <c r="J14" s="1"/>
  <c r="K14" s="1"/>
  <c r="L14" s="1"/>
  <c r="H15"/>
  <c r="I15" s="1"/>
  <c r="J15" s="1"/>
  <c r="K15" s="1"/>
  <c r="L15" s="1"/>
  <c r="H17"/>
  <c r="I17" s="1"/>
  <c r="J17" s="1"/>
  <c r="K17" s="1"/>
  <c r="L17" s="1"/>
  <c r="O17"/>
  <c r="P17" s="1"/>
  <c r="Q17" s="1"/>
  <c r="R17" s="1"/>
  <c r="S17" s="1"/>
  <c r="T17" s="1"/>
  <c r="U17" s="1"/>
  <c r="V17" s="1"/>
  <c r="H18"/>
  <c r="I18" s="1"/>
  <c r="J18" s="1"/>
  <c r="K18" s="1"/>
  <c r="L18" s="1"/>
  <c r="O18"/>
  <c r="P18" s="1"/>
  <c r="Q18" s="1"/>
  <c r="R18" s="1"/>
  <c r="S18" s="1"/>
  <c r="T18" s="1"/>
  <c r="U18" s="1"/>
  <c r="V18" s="1"/>
  <c r="H19"/>
  <c r="I19" s="1"/>
  <c r="J19" s="1"/>
  <c r="K19" s="1"/>
  <c r="L19" s="1"/>
  <c r="O19"/>
  <c r="P19" s="1"/>
  <c r="Q19" s="1"/>
  <c r="R19" s="1"/>
  <c r="S19" s="1"/>
  <c r="T19" s="1"/>
  <c r="U19" s="1"/>
  <c r="V19" s="1"/>
  <c r="O20"/>
  <c r="P20" s="1"/>
  <c r="Q20" s="1"/>
  <c r="R20" s="1"/>
  <c r="S20" s="1"/>
  <c r="T20" s="1"/>
  <c r="U20" s="1"/>
  <c r="O21"/>
  <c r="P21" s="1"/>
  <c r="Q21" s="1"/>
  <c r="R21" s="1"/>
  <c r="S21" s="1"/>
  <c r="T21" s="1"/>
  <c r="U21" s="1"/>
  <c r="H22"/>
  <c r="I22" s="1"/>
  <c r="J22" s="1"/>
  <c r="K22" s="1"/>
  <c r="L22" s="1"/>
  <c r="O22"/>
  <c r="P22" s="1"/>
  <c r="Q22" s="1"/>
  <c r="R22" s="1"/>
  <c r="S22" s="1"/>
  <c r="T22" s="1"/>
  <c r="U22" s="1"/>
  <c r="H24"/>
  <c r="I24" s="1"/>
  <c r="J24" s="1"/>
  <c r="K24" s="1"/>
  <c r="L24" s="1"/>
  <c r="O24"/>
  <c r="P24" s="1"/>
  <c r="Q24" s="1"/>
  <c r="S24"/>
  <c r="T24" s="1"/>
  <c r="U24" s="1"/>
  <c r="V24" s="1"/>
  <c r="O26"/>
  <c r="P26" s="1"/>
  <c r="Q26" s="1"/>
  <c r="R26" s="1"/>
  <c r="S26" s="1"/>
  <c r="T26" s="1"/>
  <c r="U26" s="1"/>
  <c r="V26" s="1"/>
  <c r="O28"/>
  <c r="P28" s="1"/>
  <c r="Q28" s="1"/>
  <c r="R28" s="1"/>
  <c r="S28" s="1"/>
  <c r="T28" s="1"/>
  <c r="U28" s="1"/>
  <c r="V28" s="1"/>
  <c r="O30"/>
  <c r="P30" s="1"/>
  <c r="Q30" s="1"/>
  <c r="R30" s="1"/>
  <c r="S30" s="1"/>
  <c r="T30" s="1"/>
  <c r="U30" s="1"/>
  <c r="V30" s="1"/>
  <c r="O33"/>
  <c r="P33" s="1"/>
  <c r="Q33" s="1"/>
  <c r="R33" s="1"/>
  <c r="S33" s="1"/>
  <c r="T33" s="1"/>
  <c r="U33" s="1"/>
  <c r="V33" s="1"/>
  <c r="O36"/>
  <c r="P36" s="1"/>
  <c r="Q36" s="1"/>
  <c r="R36" s="1"/>
  <c r="S36" s="1"/>
  <c r="T36" s="1"/>
  <c r="U36" s="1"/>
  <c r="V36" s="1"/>
  <c r="O39"/>
  <c r="P39" s="1"/>
  <c r="Q39" s="1"/>
  <c r="S39"/>
  <c r="T39" s="1"/>
  <c r="U39" s="1"/>
  <c r="V39" s="1"/>
</calcChain>
</file>

<file path=xl/sharedStrings.xml><?xml version="1.0" encoding="utf-8"?>
<sst xmlns="http://schemas.openxmlformats.org/spreadsheetml/2006/main" count="62" uniqueCount="47">
  <si>
    <t>Наименование</t>
  </si>
  <si>
    <t>Цена</t>
  </si>
  <si>
    <t>Раствор строительный</t>
  </si>
  <si>
    <t>Раствор цементный М 50</t>
  </si>
  <si>
    <t>Раствор цементный М 75</t>
  </si>
  <si>
    <t>Раствор цементный М 100</t>
  </si>
  <si>
    <t>Раствор цементный М 125</t>
  </si>
  <si>
    <t>Раствор цементный М 150</t>
  </si>
  <si>
    <t>Раствор цементный М 200</t>
  </si>
  <si>
    <t>Товарный бетон мелкозернистый (пескобетон)</t>
  </si>
  <si>
    <t>Товарный бетон тяжелый</t>
  </si>
  <si>
    <t xml:space="preserve">Объем (М3) </t>
  </si>
  <si>
    <t>Вес (т)</t>
  </si>
  <si>
    <t>Цена (руб)</t>
  </si>
  <si>
    <t>Принимаем заказы на приготовление бетона марки от В-20 до В-40 на гранитном щебне</t>
  </si>
  <si>
    <t>Товарный раствор и бетон</t>
  </si>
  <si>
    <r>
      <t xml:space="preserve">153015   г ИВАНОВО   13-я  Березниковская ,  д  1     Факс  (4932)-235-740 ;          Тел: (4932) 294-903;293-961;235-896; E-mail: trn@ivbeton.ru ; www.ivbeton.ru         </t>
    </r>
    <r>
      <rPr>
        <b/>
        <sz val="8"/>
        <color indexed="12"/>
        <rFont val="Arial Cyr"/>
        <charset val="204"/>
      </rPr>
      <t xml:space="preserve"> </t>
    </r>
    <r>
      <rPr>
        <b/>
        <sz val="14"/>
        <color indexed="12"/>
        <rFont val="Arial Cyr"/>
        <family val="2"/>
        <charset val="204"/>
      </rPr>
      <t xml:space="preserve">     </t>
    </r>
  </si>
  <si>
    <t>Утверждаю: Генеральный директор</t>
  </si>
  <si>
    <r>
      <t xml:space="preserve">    </t>
    </r>
    <r>
      <rPr>
        <b/>
        <i/>
        <sz val="8"/>
        <color indexed="12"/>
        <rFont val="Arial Cyr"/>
        <charset val="204"/>
      </rPr>
      <t>Ваганов Э В</t>
    </r>
  </si>
  <si>
    <t>БСМ 100 В7,5 F50 W2 П3</t>
  </si>
  <si>
    <t>БСМ 150 В10 F100 W2 П3</t>
  </si>
  <si>
    <t>БСМ 200 В15 F150 W4 П3,4</t>
  </si>
  <si>
    <t>БСМ 250 В20 F200 W6 П3,4</t>
  </si>
  <si>
    <t>БСМ 300 В22,5 F200 W8 П3,4</t>
  </si>
  <si>
    <t>БСМ 350 В25 F200 W8 П3,4</t>
  </si>
  <si>
    <t>БСТ 100 В7,5 F35 П4 б/нас</t>
  </si>
  <si>
    <t>БСТ 100 В7,5 F35 П3</t>
  </si>
  <si>
    <t>БСТ 150 В10 F50 П4 б/нас</t>
  </si>
  <si>
    <t>БСТ 150 В10 F50 П3</t>
  </si>
  <si>
    <t>БСТ 200 В15 F75 П4 б/нас</t>
  </si>
  <si>
    <t>БСТ 200 В15 F75 П3</t>
  </si>
  <si>
    <t>БСТ 250 В20 F150 W4 П4 б/нас</t>
  </si>
  <si>
    <t>БСТ 250 В20 F150 W4 П3</t>
  </si>
  <si>
    <t xml:space="preserve">БСТ 300 В22.5 F150 W6 П4 б/нас </t>
  </si>
  <si>
    <t>БСТ 300 В22.5 F150 W6 П3</t>
  </si>
  <si>
    <t>БСТ 350 В25 F150 W6 П4 б/нас</t>
  </si>
  <si>
    <t>БСТ 350 В25 F150 W6 П3</t>
  </si>
  <si>
    <t>БСТ 400 В30 F200 W8 П4 б/нас</t>
  </si>
  <si>
    <t>БСТ 400 В30 F200 W8 П3</t>
  </si>
  <si>
    <t>АО "ЖЕЛЕЗОБЕТОН"</t>
  </si>
  <si>
    <t>БСТ 250 В20 F150 W4 П4 без добавок</t>
  </si>
  <si>
    <t>БСТ 300 В22.5 F150 W6 П4 без добавок</t>
  </si>
  <si>
    <t>БСТ 350 В25 F150 W6 П4 без добавок</t>
  </si>
  <si>
    <t>Бетононасос  37 м./110м3 в час - 32000 руб/смена. Запуск -1500 руб.</t>
  </si>
  <si>
    <t>Бетононасос 21 м./60м3 в час - 24000 руб/смена. Запуск - 1000 руб.</t>
  </si>
  <si>
    <t>Телефон диспетчера: (4932) 29-39-61, моб. +79106673277 Светлана</t>
  </si>
  <si>
    <t>Прайс-лист от 1 июня 2020 года.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</si>
</sst>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&quot;р.&quot;"/>
  </numFmts>
  <fonts count="17">
    <font>
      <sz val="10"/>
      <name val="Arial Cyr"/>
      <charset val="204"/>
    </font>
    <font>
      <sz val="10"/>
      <name val="Arial Cyr"/>
      <charset val="204"/>
    </font>
    <font>
      <b/>
      <sz val="14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b/>
      <sz val="10"/>
      <color indexed="12"/>
      <name val="Arial Cyr"/>
      <charset val="204"/>
    </font>
    <font>
      <sz val="8"/>
      <color indexed="12"/>
      <name val="Arial Cyr"/>
      <charset val="204"/>
    </font>
    <font>
      <b/>
      <sz val="8"/>
      <color indexed="12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8"/>
      <color indexed="12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Border="1"/>
    <xf numFmtId="0" fontId="7" fillId="0" borderId="1" xfId="0" applyFont="1" applyBorder="1"/>
    <xf numFmtId="0" fontId="7" fillId="0" borderId="0" xfId="0" applyFont="1" applyBorder="1"/>
    <xf numFmtId="165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7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1" fillId="0" borderId="0" xfId="0" applyFont="1"/>
    <xf numFmtId="0" fontId="1" fillId="0" borderId="11" xfId="0" applyFont="1" applyBorder="1"/>
    <xf numFmtId="165" fontId="6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4" fontId="5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" fontId="5" fillId="0" borderId="19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5" fontId="5" fillId="0" borderId="22" xfId="0" applyNumberFormat="1" applyFon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0" xfId="1" applyNumberFormat="1" applyFont="1" applyAlignment="1">
      <alignment horizontal="left" vertical="center" wrapText="1"/>
    </xf>
    <xf numFmtId="0" fontId="0" fillId="0" borderId="1" xfId="0" applyBorder="1"/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5" fillId="0" borderId="0" xfId="0" applyNumberFormat="1" applyFont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49" fontId="11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/>
  </cellXfs>
  <cellStyles count="2">
    <cellStyle name="Обычный" xfId="0" builtinId="0"/>
    <cellStyle name="Обычный_090920~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topLeftCell="A28" zoomScaleNormal="100" workbookViewId="0">
      <selection activeCell="B7" sqref="B7:W7"/>
    </sheetView>
  </sheetViews>
  <sheetFormatPr defaultRowHeight="12.75"/>
  <cols>
    <col min="1" max="1" width="20.140625" customWidth="1"/>
    <col min="2" max="2" width="17.85546875" customWidth="1"/>
    <col min="3" max="3" width="14.28515625" customWidth="1"/>
    <col min="4" max="4" width="10.5703125" customWidth="1"/>
    <col min="5" max="14" width="0" hidden="1" customWidth="1"/>
    <col min="15" max="16" width="10.7109375" hidden="1" customWidth="1"/>
    <col min="17" max="19" width="11.7109375" style="14" hidden="1" customWidth="1"/>
    <col min="20" max="20" width="11.7109375" hidden="1" customWidth="1"/>
    <col min="21" max="21" width="12.7109375" hidden="1" customWidth="1"/>
    <col min="22" max="22" width="11.7109375" hidden="1" customWidth="1"/>
    <col min="23" max="23" width="13" customWidth="1"/>
    <col min="24" max="24" width="11.7109375" customWidth="1"/>
  </cols>
  <sheetData>
    <row r="1" spans="1:24">
      <c r="W1" s="17" t="s">
        <v>17</v>
      </c>
    </row>
    <row r="2" spans="1:24" ht="16.149999999999999" customHeight="1">
      <c r="B2" s="59"/>
      <c r="C2" s="59"/>
      <c r="D2" s="59"/>
      <c r="W2" s="46"/>
    </row>
    <row r="3" spans="1:24" ht="19.899999999999999" customHeight="1">
      <c r="B3" s="65" t="s">
        <v>39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W3" s="64" t="s">
        <v>18</v>
      </c>
      <c r="X3" s="64"/>
    </row>
    <row r="4" spans="1:24" ht="25.15" customHeight="1"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4" ht="25.15" customHeight="1">
      <c r="B5" s="62" t="s">
        <v>46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4" ht="18" customHeigh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4" ht="13.9" customHeight="1" thickBot="1">
      <c r="B7" s="60" t="s">
        <v>15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4" ht="29.25" thickBot="1">
      <c r="A8" s="67" t="s">
        <v>0</v>
      </c>
      <c r="B8" s="68"/>
      <c r="C8" s="5" t="s">
        <v>11</v>
      </c>
      <c r="D8" s="6" t="s">
        <v>12</v>
      </c>
      <c r="E8" s="7" t="s">
        <v>1</v>
      </c>
      <c r="F8" s="8" t="s">
        <v>1</v>
      </c>
      <c r="G8" s="9"/>
      <c r="H8" s="8" t="s">
        <v>1</v>
      </c>
      <c r="I8" s="8" t="s">
        <v>1</v>
      </c>
      <c r="J8" s="7" t="s">
        <v>1</v>
      </c>
      <c r="K8" s="7" t="s">
        <v>1</v>
      </c>
      <c r="L8" s="8" t="s">
        <v>1</v>
      </c>
      <c r="M8" s="9"/>
      <c r="N8" s="4" t="s">
        <v>1</v>
      </c>
      <c r="O8" s="4" t="s">
        <v>13</v>
      </c>
      <c r="P8" s="11" t="s">
        <v>13</v>
      </c>
      <c r="Q8" s="16" t="s">
        <v>13</v>
      </c>
      <c r="R8" s="16" t="s">
        <v>13</v>
      </c>
      <c r="S8" s="16" t="s">
        <v>13</v>
      </c>
      <c r="T8" s="16" t="s">
        <v>13</v>
      </c>
      <c r="U8" s="16" t="s">
        <v>13</v>
      </c>
      <c r="V8" s="48" t="s">
        <v>13</v>
      </c>
      <c r="W8" s="49" t="s">
        <v>13</v>
      </c>
    </row>
    <row r="9" spans="1:24" ht="15.75" thickBot="1">
      <c r="A9" s="69" t="s">
        <v>2</v>
      </c>
      <c r="B9" s="69"/>
      <c r="C9" s="70"/>
      <c r="D9" s="70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1"/>
      <c r="Q9" s="15"/>
      <c r="R9" s="15"/>
      <c r="S9" s="15"/>
      <c r="W9" s="47"/>
    </row>
    <row r="10" spans="1:24" ht="13.5" customHeight="1" thickBot="1">
      <c r="A10" s="30" t="s">
        <v>3</v>
      </c>
      <c r="B10" s="31"/>
      <c r="C10" s="32">
        <v>1</v>
      </c>
      <c r="D10" s="18">
        <v>2.1</v>
      </c>
      <c r="E10" s="19">
        <v>1352</v>
      </c>
      <c r="F10" s="20">
        <v>1517</v>
      </c>
      <c r="G10" s="21"/>
      <c r="H10" s="22">
        <f t="shared" ref="H10:H15" si="0">ROUND(PRODUCT(F10,$G$11),0)</f>
        <v>1517</v>
      </c>
      <c r="I10" s="23">
        <f t="shared" ref="I10:I15" si="1">ROUND(H10*1.07,0)</f>
        <v>1623</v>
      </c>
      <c r="J10" s="24">
        <f t="shared" ref="J10:K15" si="2">ABS(I10)</f>
        <v>1623</v>
      </c>
      <c r="K10" s="25">
        <f t="shared" si="2"/>
        <v>1623</v>
      </c>
      <c r="L10" s="26">
        <f t="shared" ref="L10:L15" si="3">ROUND(K10*1.05,0)</f>
        <v>1704</v>
      </c>
      <c r="M10" s="27"/>
      <c r="N10" s="33">
        <v>1896</v>
      </c>
      <c r="O10" s="33">
        <f t="shared" ref="O10:O15" si="4">M10+ROUND(N10*1.05,0)</f>
        <v>1991</v>
      </c>
      <c r="P10" s="28">
        <f t="shared" ref="P10:P15" si="5">O10</f>
        <v>1991</v>
      </c>
      <c r="Q10" s="26">
        <f t="shared" ref="Q10:Q15" si="6">ROUND(P10*1.03,0)</f>
        <v>2051</v>
      </c>
      <c r="R10" s="26">
        <f t="shared" ref="R10:R15" si="7">ROUND(Q10*1.1,0)</f>
        <v>2256</v>
      </c>
      <c r="S10" s="26">
        <f t="shared" ref="S10:S15" si="8">ROUND(R10*1.07,0)</f>
        <v>2414</v>
      </c>
      <c r="T10" s="29">
        <f>ROUND(S10*1.13,0)</f>
        <v>2728</v>
      </c>
      <c r="U10" s="26">
        <f>ROUND(T10*1.041,0)</f>
        <v>2840</v>
      </c>
      <c r="V10" s="29">
        <f t="shared" ref="V10:V15" si="9">ROUND(U10*1.03,0)</f>
        <v>2925</v>
      </c>
      <c r="W10" s="2">
        <v>2800</v>
      </c>
    </row>
    <row r="11" spans="1:24" ht="13.5" customHeight="1" thickBot="1">
      <c r="A11" s="30" t="s">
        <v>4</v>
      </c>
      <c r="B11" s="31"/>
      <c r="C11" s="32">
        <v>1</v>
      </c>
      <c r="D11" s="18">
        <v>2.1</v>
      </c>
      <c r="E11" s="19">
        <v>1418</v>
      </c>
      <c r="F11" s="20">
        <v>1591</v>
      </c>
      <c r="G11" s="21"/>
      <c r="H11" s="22">
        <f t="shared" si="0"/>
        <v>1591</v>
      </c>
      <c r="I11" s="23">
        <f t="shared" si="1"/>
        <v>1702</v>
      </c>
      <c r="J11" s="24">
        <f t="shared" si="2"/>
        <v>1702</v>
      </c>
      <c r="K11" s="25">
        <f t="shared" si="2"/>
        <v>1702</v>
      </c>
      <c r="L11" s="26">
        <f t="shared" si="3"/>
        <v>1787</v>
      </c>
      <c r="M11" s="27"/>
      <c r="N11" s="33">
        <v>1990</v>
      </c>
      <c r="O11" s="33">
        <f t="shared" si="4"/>
        <v>2090</v>
      </c>
      <c r="P11" s="28">
        <f t="shared" si="5"/>
        <v>2090</v>
      </c>
      <c r="Q11" s="26">
        <f t="shared" si="6"/>
        <v>2153</v>
      </c>
      <c r="R11" s="26">
        <f t="shared" si="7"/>
        <v>2368</v>
      </c>
      <c r="S11" s="26">
        <f t="shared" si="8"/>
        <v>2534</v>
      </c>
      <c r="T11" s="29">
        <f>ROUND(S11*1.13,0)</f>
        <v>2863</v>
      </c>
      <c r="U11" s="26">
        <f>ROUND(T11*1.0435,0)</f>
        <v>2988</v>
      </c>
      <c r="V11" s="29">
        <f t="shared" si="9"/>
        <v>3078</v>
      </c>
      <c r="W11" s="2">
        <v>2900</v>
      </c>
    </row>
    <row r="12" spans="1:24" ht="13.5" customHeight="1" thickBot="1">
      <c r="A12" s="30" t="s">
        <v>5</v>
      </c>
      <c r="B12" s="31"/>
      <c r="C12" s="32">
        <v>1</v>
      </c>
      <c r="D12" s="18">
        <v>2.1</v>
      </c>
      <c r="E12" s="19">
        <v>1442</v>
      </c>
      <c r="F12" s="20">
        <v>1618</v>
      </c>
      <c r="G12" s="21"/>
      <c r="H12" s="22">
        <f t="shared" si="0"/>
        <v>1618</v>
      </c>
      <c r="I12" s="23">
        <f t="shared" si="1"/>
        <v>1731</v>
      </c>
      <c r="J12" s="24">
        <f t="shared" si="2"/>
        <v>1731</v>
      </c>
      <c r="K12" s="25">
        <f t="shared" si="2"/>
        <v>1731</v>
      </c>
      <c r="L12" s="26">
        <f t="shared" si="3"/>
        <v>1818</v>
      </c>
      <c r="M12" s="27"/>
      <c r="N12" s="33">
        <v>2023</v>
      </c>
      <c r="O12" s="33">
        <f t="shared" si="4"/>
        <v>2124</v>
      </c>
      <c r="P12" s="28">
        <f t="shared" si="5"/>
        <v>2124</v>
      </c>
      <c r="Q12" s="26">
        <f t="shared" si="6"/>
        <v>2188</v>
      </c>
      <c r="R12" s="26">
        <f t="shared" si="7"/>
        <v>2407</v>
      </c>
      <c r="S12" s="26">
        <f t="shared" si="8"/>
        <v>2575</v>
      </c>
      <c r="T12" s="29">
        <f>ROUND(S12*1.13,0)</f>
        <v>2910</v>
      </c>
      <c r="U12" s="26">
        <f>ROUND(T12*1.046,0)</f>
        <v>3044</v>
      </c>
      <c r="V12" s="29">
        <f t="shared" si="9"/>
        <v>3135</v>
      </c>
      <c r="W12" s="2">
        <v>3000</v>
      </c>
    </row>
    <row r="13" spans="1:24" ht="13.5" customHeight="1" thickBot="1">
      <c r="A13" s="30" t="s">
        <v>6</v>
      </c>
      <c r="B13" s="31"/>
      <c r="C13" s="32">
        <v>1</v>
      </c>
      <c r="D13" s="18">
        <v>2.1</v>
      </c>
      <c r="E13" s="19">
        <v>1442</v>
      </c>
      <c r="F13" s="20">
        <v>1618</v>
      </c>
      <c r="G13" s="21"/>
      <c r="H13" s="22">
        <f t="shared" si="0"/>
        <v>1618</v>
      </c>
      <c r="I13" s="23">
        <f t="shared" si="1"/>
        <v>1731</v>
      </c>
      <c r="J13" s="24">
        <f t="shared" si="2"/>
        <v>1731</v>
      </c>
      <c r="K13" s="25">
        <f t="shared" si="2"/>
        <v>1731</v>
      </c>
      <c r="L13" s="26">
        <f t="shared" si="3"/>
        <v>1818</v>
      </c>
      <c r="M13" s="27"/>
      <c r="N13" s="33">
        <v>2045</v>
      </c>
      <c r="O13" s="33">
        <f t="shared" si="4"/>
        <v>2147</v>
      </c>
      <c r="P13" s="28">
        <f t="shared" si="5"/>
        <v>2147</v>
      </c>
      <c r="Q13" s="26">
        <f t="shared" si="6"/>
        <v>2211</v>
      </c>
      <c r="R13" s="26">
        <f t="shared" si="7"/>
        <v>2432</v>
      </c>
      <c r="S13" s="26">
        <f t="shared" si="8"/>
        <v>2602</v>
      </c>
      <c r="T13" s="29">
        <f>ROUND(S13*1.13,0)</f>
        <v>2940</v>
      </c>
      <c r="U13" s="26">
        <f>ROUND(T13*1.0475,0)</f>
        <v>3080</v>
      </c>
      <c r="V13" s="29">
        <f t="shared" si="9"/>
        <v>3172</v>
      </c>
      <c r="W13" s="2">
        <v>3100</v>
      </c>
    </row>
    <row r="14" spans="1:24" ht="13.5" customHeight="1" thickBot="1">
      <c r="A14" s="30" t="s">
        <v>7</v>
      </c>
      <c r="B14" s="31"/>
      <c r="C14" s="32">
        <v>1</v>
      </c>
      <c r="D14" s="18">
        <v>2.1</v>
      </c>
      <c r="E14" s="19">
        <v>1624</v>
      </c>
      <c r="F14" s="20">
        <v>1822</v>
      </c>
      <c r="G14" s="21"/>
      <c r="H14" s="22">
        <f t="shared" si="0"/>
        <v>1822</v>
      </c>
      <c r="I14" s="23">
        <f t="shared" si="1"/>
        <v>1950</v>
      </c>
      <c r="J14" s="24">
        <f t="shared" si="2"/>
        <v>1950</v>
      </c>
      <c r="K14" s="25">
        <f t="shared" si="2"/>
        <v>1950</v>
      </c>
      <c r="L14" s="26">
        <f t="shared" si="3"/>
        <v>2048</v>
      </c>
      <c r="M14" s="27"/>
      <c r="N14" s="33">
        <v>2278</v>
      </c>
      <c r="O14" s="33">
        <f t="shared" si="4"/>
        <v>2392</v>
      </c>
      <c r="P14" s="28">
        <f t="shared" si="5"/>
        <v>2392</v>
      </c>
      <c r="Q14" s="26">
        <f t="shared" si="6"/>
        <v>2464</v>
      </c>
      <c r="R14" s="26">
        <f t="shared" si="7"/>
        <v>2710</v>
      </c>
      <c r="S14" s="26">
        <f t="shared" si="8"/>
        <v>2900</v>
      </c>
      <c r="T14" s="29">
        <f>ROUND(S14*1.13,0)</f>
        <v>3277</v>
      </c>
      <c r="U14" s="26">
        <f>ROUND(T14*1.0495,0)</f>
        <v>3439</v>
      </c>
      <c r="V14" s="29">
        <f t="shared" si="9"/>
        <v>3542</v>
      </c>
      <c r="W14" s="2">
        <v>3300</v>
      </c>
    </row>
    <row r="15" spans="1:24" ht="13.5" customHeight="1" thickBot="1">
      <c r="A15" s="34" t="s">
        <v>8</v>
      </c>
      <c r="B15" s="35"/>
      <c r="C15" s="36">
        <v>1</v>
      </c>
      <c r="D15" s="18">
        <v>2.1</v>
      </c>
      <c r="E15" s="37">
        <v>1810</v>
      </c>
      <c r="F15" s="38">
        <v>2031</v>
      </c>
      <c r="G15" s="21"/>
      <c r="H15" s="39">
        <f t="shared" si="0"/>
        <v>2031</v>
      </c>
      <c r="I15" s="23">
        <f t="shared" si="1"/>
        <v>2173</v>
      </c>
      <c r="J15" s="24">
        <f t="shared" si="2"/>
        <v>2173</v>
      </c>
      <c r="K15" s="24">
        <f t="shared" si="2"/>
        <v>2173</v>
      </c>
      <c r="L15" s="40">
        <f t="shared" si="3"/>
        <v>2282</v>
      </c>
      <c r="M15" s="27"/>
      <c r="N15" s="41">
        <v>2539</v>
      </c>
      <c r="O15" s="41">
        <f t="shared" si="4"/>
        <v>2666</v>
      </c>
      <c r="P15" s="28">
        <f t="shared" si="5"/>
        <v>2666</v>
      </c>
      <c r="Q15" s="26">
        <f t="shared" si="6"/>
        <v>2746</v>
      </c>
      <c r="R15" s="26">
        <f t="shared" si="7"/>
        <v>3021</v>
      </c>
      <c r="S15" s="26">
        <f t="shared" si="8"/>
        <v>3232</v>
      </c>
      <c r="T15" s="29">
        <f>ROUND(S15*1.14,0)</f>
        <v>3684</v>
      </c>
      <c r="U15" s="26">
        <f>ROUND(T15*1.053,0)</f>
        <v>3879</v>
      </c>
      <c r="V15" s="29">
        <f t="shared" si="9"/>
        <v>3995</v>
      </c>
      <c r="W15" s="2">
        <v>3600</v>
      </c>
    </row>
    <row r="16" spans="1:24" ht="15.75" thickBot="1">
      <c r="A16" s="69" t="s">
        <v>9</v>
      </c>
      <c r="B16" s="69"/>
      <c r="C16" s="70"/>
      <c r="D16" s="70"/>
      <c r="E16" s="72"/>
      <c r="F16" s="73"/>
      <c r="G16" s="73"/>
      <c r="H16" s="73"/>
      <c r="I16" s="73"/>
      <c r="J16" s="73"/>
      <c r="K16" s="73"/>
      <c r="L16" s="73"/>
      <c r="M16" s="73"/>
      <c r="N16" s="71"/>
      <c r="O16" s="71"/>
      <c r="P16" s="1"/>
      <c r="Q16" s="12"/>
      <c r="R16" s="3"/>
      <c r="S16" s="3"/>
      <c r="T16" s="10"/>
      <c r="U16" s="2"/>
      <c r="V16" s="10"/>
      <c r="W16" s="2"/>
    </row>
    <row r="17" spans="1:23" ht="13.5" customHeight="1" thickBot="1">
      <c r="A17" s="57" t="s">
        <v>19</v>
      </c>
      <c r="B17" s="58"/>
      <c r="C17" s="32">
        <v>1</v>
      </c>
      <c r="D17" s="18">
        <v>2.2000000000000002</v>
      </c>
      <c r="E17" s="19">
        <v>1869</v>
      </c>
      <c r="F17" s="20">
        <v>2097</v>
      </c>
      <c r="G17" s="21"/>
      <c r="H17" s="22">
        <f>ROUND(PRODUCT(F17,$G$11),0)</f>
        <v>2097</v>
      </c>
      <c r="I17" s="23">
        <f>ROUND(H17*1.07,0)</f>
        <v>2244</v>
      </c>
      <c r="J17" s="24">
        <f t="shared" ref="J17:K19" si="10">ABS(I17)</f>
        <v>2244</v>
      </c>
      <c r="K17" s="25">
        <f t="shared" si="10"/>
        <v>2244</v>
      </c>
      <c r="L17" s="26">
        <f>ROUND(K17*1.04,0)</f>
        <v>2334</v>
      </c>
      <c r="M17" s="27"/>
      <c r="N17" s="33">
        <v>2409</v>
      </c>
      <c r="O17" s="33">
        <f t="shared" ref="O17:O22" si="11">M17+ROUND(N17*1.05,0)</f>
        <v>2529</v>
      </c>
      <c r="P17" s="28">
        <f t="shared" ref="P17:P22" si="12">ROUND(O17*0.93,0)</f>
        <v>2352</v>
      </c>
      <c r="Q17" s="26">
        <f t="shared" ref="Q17:Q22" si="13">ROUND(P17*1.03,0)</f>
        <v>2423</v>
      </c>
      <c r="R17" s="26">
        <f t="shared" ref="R17:R22" si="14">Q17</f>
        <v>2423</v>
      </c>
      <c r="S17" s="26">
        <f t="shared" ref="S17:S22" si="15">ROUND(R17*1.06,0)</f>
        <v>2568</v>
      </c>
      <c r="T17" s="29">
        <f>ROUND(S17*1.09,0)</f>
        <v>2799</v>
      </c>
      <c r="U17" s="26">
        <f>ROUND(T17*1.0435,0)</f>
        <v>2921</v>
      </c>
      <c r="V17" s="29">
        <f>ROUND(U17*1.03,0)</f>
        <v>3009</v>
      </c>
      <c r="W17" s="2">
        <v>2900</v>
      </c>
    </row>
    <row r="18" spans="1:23" ht="13.5" customHeight="1" thickBot="1">
      <c r="A18" s="57" t="s">
        <v>20</v>
      </c>
      <c r="B18" s="58"/>
      <c r="C18" s="32">
        <v>1</v>
      </c>
      <c r="D18" s="18">
        <v>2.2000000000000002</v>
      </c>
      <c r="E18" s="19">
        <v>1907</v>
      </c>
      <c r="F18" s="20">
        <v>2140</v>
      </c>
      <c r="G18" s="21"/>
      <c r="H18" s="22">
        <f>ROUND(PRODUCT(F18,$G$11),0)</f>
        <v>2140</v>
      </c>
      <c r="I18" s="23">
        <f>ROUND(H18*1.07,0)</f>
        <v>2290</v>
      </c>
      <c r="J18" s="24">
        <f t="shared" si="10"/>
        <v>2290</v>
      </c>
      <c r="K18" s="25">
        <f t="shared" si="10"/>
        <v>2290</v>
      </c>
      <c r="L18" s="26">
        <f>ROUND(K18*1.04,0)</f>
        <v>2382</v>
      </c>
      <c r="M18" s="27"/>
      <c r="N18" s="42">
        <v>2692</v>
      </c>
      <c r="O18" s="43">
        <f t="shared" si="11"/>
        <v>2827</v>
      </c>
      <c r="P18" s="28">
        <f t="shared" si="12"/>
        <v>2629</v>
      </c>
      <c r="Q18" s="26">
        <f t="shared" si="13"/>
        <v>2708</v>
      </c>
      <c r="R18" s="26">
        <f t="shared" si="14"/>
        <v>2708</v>
      </c>
      <c r="S18" s="26">
        <f t="shared" si="15"/>
        <v>2870</v>
      </c>
      <c r="T18" s="29">
        <f>ROUND(S18*1.11,0)</f>
        <v>3186</v>
      </c>
      <c r="U18" s="26">
        <f>ROUND(T18*1.048,0)</f>
        <v>3339</v>
      </c>
      <c r="V18" s="29">
        <f>ROUND(U18*1.03,0)</f>
        <v>3439</v>
      </c>
      <c r="W18" s="2">
        <v>3100</v>
      </c>
    </row>
    <row r="19" spans="1:23" ht="13.5" customHeight="1" thickBot="1">
      <c r="A19" s="57" t="s">
        <v>21</v>
      </c>
      <c r="B19" s="58"/>
      <c r="C19" s="32">
        <v>1</v>
      </c>
      <c r="D19" s="18">
        <v>2.2000000000000002</v>
      </c>
      <c r="E19" s="19">
        <v>1988</v>
      </c>
      <c r="F19" s="20">
        <v>2231</v>
      </c>
      <c r="G19" s="21"/>
      <c r="H19" s="22">
        <f>ROUND(PRODUCT(F19,$G$11),0)</f>
        <v>2231</v>
      </c>
      <c r="I19" s="23">
        <f>ROUND(H19*1.07,0)</f>
        <v>2387</v>
      </c>
      <c r="J19" s="24">
        <f t="shared" si="10"/>
        <v>2387</v>
      </c>
      <c r="K19" s="25">
        <f t="shared" si="10"/>
        <v>2387</v>
      </c>
      <c r="L19" s="26">
        <f>ROUND(K19*1.04,0)</f>
        <v>2482</v>
      </c>
      <c r="M19" s="27"/>
      <c r="N19" s="43">
        <v>2978</v>
      </c>
      <c r="O19" s="43">
        <f t="shared" si="11"/>
        <v>3127</v>
      </c>
      <c r="P19" s="28">
        <f t="shared" si="12"/>
        <v>2908</v>
      </c>
      <c r="Q19" s="26">
        <f t="shared" si="13"/>
        <v>2995</v>
      </c>
      <c r="R19" s="26">
        <f t="shared" si="14"/>
        <v>2995</v>
      </c>
      <c r="S19" s="26">
        <f t="shared" si="15"/>
        <v>3175</v>
      </c>
      <c r="T19" s="29">
        <f>ROUND(S19*1.11,0)</f>
        <v>3524</v>
      </c>
      <c r="U19" s="26">
        <f>ROUND(T19*1.0505,0)</f>
        <v>3702</v>
      </c>
      <c r="V19" s="29">
        <f>ROUND(U19*1.03,0)</f>
        <v>3813</v>
      </c>
      <c r="W19" s="2">
        <v>3350</v>
      </c>
    </row>
    <row r="20" spans="1:23" ht="13.5" customHeight="1" thickBot="1">
      <c r="A20" s="57" t="s">
        <v>22</v>
      </c>
      <c r="B20" s="58"/>
      <c r="C20" s="32">
        <v>1</v>
      </c>
      <c r="D20" s="18">
        <v>2.2000000000000002</v>
      </c>
      <c r="E20" s="19"/>
      <c r="F20" s="20"/>
      <c r="G20" s="21"/>
      <c r="H20" s="22"/>
      <c r="I20" s="23"/>
      <c r="J20" s="24"/>
      <c r="K20" s="25"/>
      <c r="L20" s="26"/>
      <c r="M20" s="27"/>
      <c r="N20" s="33">
        <v>3073</v>
      </c>
      <c r="O20" s="33">
        <f t="shared" si="11"/>
        <v>3227</v>
      </c>
      <c r="P20" s="28">
        <f t="shared" si="12"/>
        <v>3001</v>
      </c>
      <c r="Q20" s="26">
        <f t="shared" si="13"/>
        <v>3091</v>
      </c>
      <c r="R20" s="26">
        <f t="shared" si="14"/>
        <v>3091</v>
      </c>
      <c r="S20" s="26">
        <f t="shared" si="15"/>
        <v>3276</v>
      </c>
      <c r="T20" s="29">
        <f>ROUND(S20*1.11,0)</f>
        <v>3636</v>
      </c>
      <c r="U20" s="26">
        <f>ROUND(T20*1.05,0)</f>
        <v>3818</v>
      </c>
      <c r="V20" s="29">
        <v>4501</v>
      </c>
      <c r="W20" s="2">
        <v>3650</v>
      </c>
    </row>
    <row r="21" spans="1:23" ht="13.5" customHeight="1" thickBot="1">
      <c r="A21" s="57" t="s">
        <v>23</v>
      </c>
      <c r="B21" s="58"/>
      <c r="C21" s="32">
        <v>1</v>
      </c>
      <c r="D21" s="18">
        <v>2.2000000000000002</v>
      </c>
      <c r="E21" s="19"/>
      <c r="F21" s="20"/>
      <c r="G21" s="21"/>
      <c r="H21" s="22"/>
      <c r="I21" s="23"/>
      <c r="J21" s="24"/>
      <c r="K21" s="25"/>
      <c r="L21" s="26"/>
      <c r="M21" s="27"/>
      <c r="N21" s="33">
        <v>3190</v>
      </c>
      <c r="O21" s="33">
        <f t="shared" si="11"/>
        <v>3350</v>
      </c>
      <c r="P21" s="28">
        <f t="shared" si="12"/>
        <v>3116</v>
      </c>
      <c r="Q21" s="26">
        <f t="shared" si="13"/>
        <v>3209</v>
      </c>
      <c r="R21" s="26">
        <f t="shared" si="14"/>
        <v>3209</v>
      </c>
      <c r="S21" s="26">
        <f t="shared" si="15"/>
        <v>3402</v>
      </c>
      <c r="T21" s="29">
        <f>ROUND(S21*1.13,0)</f>
        <v>3844</v>
      </c>
      <c r="U21" s="26">
        <f>ROUND(T21*1.055,0)</f>
        <v>4055</v>
      </c>
      <c r="V21" s="29">
        <v>4722</v>
      </c>
      <c r="W21" s="2">
        <v>3900</v>
      </c>
    </row>
    <row r="22" spans="1:23" ht="13.5" customHeight="1">
      <c r="A22" s="57" t="s">
        <v>24</v>
      </c>
      <c r="B22" s="58"/>
      <c r="C22" s="32">
        <v>1</v>
      </c>
      <c r="D22" s="18">
        <v>2.2000000000000002</v>
      </c>
      <c r="E22" s="19"/>
      <c r="F22" s="20">
        <v>2465</v>
      </c>
      <c r="G22" s="21"/>
      <c r="H22" s="22">
        <f>ROUND(PRODUCT(F22,$G$11),0)</f>
        <v>2465</v>
      </c>
      <c r="I22" s="23">
        <f>ROUND(H22*1.07,0)</f>
        <v>2638</v>
      </c>
      <c r="J22" s="24">
        <f>ABS(I22)</f>
        <v>2638</v>
      </c>
      <c r="K22" s="25">
        <f>ABS(J22)</f>
        <v>2638</v>
      </c>
      <c r="L22" s="26">
        <f>ROUND(K22*1.04,0)</f>
        <v>2744</v>
      </c>
      <c r="M22" s="27"/>
      <c r="N22" s="33">
        <v>3128</v>
      </c>
      <c r="O22" s="43">
        <f t="shared" si="11"/>
        <v>3284</v>
      </c>
      <c r="P22" s="28">
        <f t="shared" si="12"/>
        <v>3054</v>
      </c>
      <c r="Q22" s="26">
        <f t="shared" si="13"/>
        <v>3146</v>
      </c>
      <c r="R22" s="26">
        <f t="shared" si="14"/>
        <v>3146</v>
      </c>
      <c r="S22" s="26">
        <f t="shared" si="15"/>
        <v>3335</v>
      </c>
      <c r="T22" s="29">
        <f>ROUND(S22*1.13,0)</f>
        <v>3769</v>
      </c>
      <c r="U22" s="26">
        <f>ROUND(T22*1.043,0)</f>
        <v>3931</v>
      </c>
      <c r="V22" s="29">
        <v>4807</v>
      </c>
      <c r="W22" s="2">
        <v>4000</v>
      </c>
    </row>
    <row r="23" spans="1:23" ht="15.75" thickBot="1">
      <c r="A23" s="69" t="s">
        <v>10</v>
      </c>
      <c r="B23" s="69"/>
      <c r="C23" s="70"/>
      <c r="D23" s="70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Q23" s="12"/>
      <c r="R23" s="13"/>
      <c r="S23" s="13"/>
      <c r="U23" s="2"/>
      <c r="V23" s="10"/>
      <c r="W23" s="2"/>
    </row>
    <row r="24" spans="1:23" ht="13.5" customHeight="1" thickBot="1">
      <c r="A24" s="57" t="s">
        <v>25</v>
      </c>
      <c r="B24" s="58"/>
      <c r="C24" s="32">
        <v>1</v>
      </c>
      <c r="D24" s="18">
        <v>2.4</v>
      </c>
      <c r="E24" s="19"/>
      <c r="F24" s="20">
        <v>1944</v>
      </c>
      <c r="G24" s="21"/>
      <c r="H24" s="22">
        <f>ROUND(PRODUCT(F24,$G$11),0)</f>
        <v>1944</v>
      </c>
      <c r="I24" s="23">
        <f>ROUND(H24*1.07,0)</f>
        <v>2080</v>
      </c>
      <c r="J24" s="24">
        <f>ABS(I24)</f>
        <v>2080</v>
      </c>
      <c r="K24" s="25">
        <f>ABS(J24)</f>
        <v>2080</v>
      </c>
      <c r="L24" s="26">
        <f>ROUND(K24*1.04,0)</f>
        <v>2163</v>
      </c>
      <c r="M24" s="27"/>
      <c r="N24" s="42">
        <v>2583</v>
      </c>
      <c r="O24" s="33">
        <f t="shared" ref="O24:O39" si="16">M24+ROUND(N24*1.05,0)</f>
        <v>2712</v>
      </c>
      <c r="P24" s="28">
        <f t="shared" ref="P24:P40" si="17">ROUND(O24*0.93,0)</f>
        <v>2522</v>
      </c>
      <c r="Q24" s="26">
        <f t="shared" ref="Q24:Q40" si="18">ROUND(P24*1.03,0)</f>
        <v>2598</v>
      </c>
      <c r="R24" s="26">
        <v>2612</v>
      </c>
      <c r="S24" s="26">
        <f t="shared" ref="S24:S40" si="19">ROUND(R24*1.06,0)</f>
        <v>2769</v>
      </c>
      <c r="T24" s="29">
        <f>ROUND(S24*1.07,0)</f>
        <v>2963</v>
      </c>
      <c r="U24" s="26">
        <f>ROUND(T24*1.029,0)</f>
        <v>3049</v>
      </c>
      <c r="V24" s="29">
        <f t="shared" ref="V24:V40" si="20">ROUND(U24*1.03,0)</f>
        <v>3140</v>
      </c>
      <c r="W24" s="2">
        <v>3100</v>
      </c>
    </row>
    <row r="25" spans="1:23" ht="13.5" customHeight="1" thickBot="1">
      <c r="A25" s="57" t="s">
        <v>26</v>
      </c>
      <c r="B25" s="58"/>
      <c r="C25" s="32">
        <v>1</v>
      </c>
      <c r="D25" s="18">
        <v>2.4</v>
      </c>
      <c r="E25" s="19"/>
      <c r="F25" s="20">
        <v>1944</v>
      </c>
      <c r="G25" s="21"/>
      <c r="H25" s="22">
        <f>ROUND(PRODUCT(F25,$G$11),0)</f>
        <v>1944</v>
      </c>
      <c r="I25" s="23">
        <f>ROUND(H25*1.07,0)</f>
        <v>2080</v>
      </c>
      <c r="J25" s="24">
        <f>ABS(I25)</f>
        <v>2080</v>
      </c>
      <c r="K25" s="25">
        <f>ABS(J25)</f>
        <v>2080</v>
      </c>
      <c r="L25" s="26">
        <f>ROUND(K25*1.04,0)</f>
        <v>2163</v>
      </c>
      <c r="M25" s="27"/>
      <c r="N25" s="42">
        <v>2583</v>
      </c>
      <c r="O25" s="33">
        <f>M25+ROUND(N25*1.05,0)</f>
        <v>2712</v>
      </c>
      <c r="P25" s="28">
        <f t="shared" si="17"/>
        <v>2522</v>
      </c>
      <c r="Q25" s="26">
        <f t="shared" si="18"/>
        <v>2598</v>
      </c>
      <c r="R25" s="26">
        <v>2612</v>
      </c>
      <c r="S25" s="26">
        <f t="shared" si="19"/>
        <v>2769</v>
      </c>
      <c r="T25" s="29">
        <f>ROUND(S25*1.07,0)</f>
        <v>2963</v>
      </c>
      <c r="U25" s="26">
        <f>ROUND(T25*1.029,0)</f>
        <v>3049</v>
      </c>
      <c r="V25" s="29">
        <f t="shared" si="20"/>
        <v>3140</v>
      </c>
      <c r="W25" s="2">
        <v>3100</v>
      </c>
    </row>
    <row r="26" spans="1:23" ht="13.5" customHeight="1" thickBot="1">
      <c r="A26" s="57" t="s">
        <v>27</v>
      </c>
      <c r="B26" s="58"/>
      <c r="C26" s="32">
        <v>1</v>
      </c>
      <c r="D26" s="18">
        <v>2.4</v>
      </c>
      <c r="E26" s="19"/>
      <c r="F26" s="20"/>
      <c r="G26" s="21"/>
      <c r="H26" s="22"/>
      <c r="I26" s="23"/>
      <c r="J26" s="24"/>
      <c r="K26" s="25"/>
      <c r="L26" s="26"/>
      <c r="M26" s="27"/>
      <c r="N26" s="33">
        <v>2634</v>
      </c>
      <c r="O26" s="33">
        <f t="shared" si="16"/>
        <v>2766</v>
      </c>
      <c r="P26" s="28">
        <f t="shared" si="17"/>
        <v>2572</v>
      </c>
      <c r="Q26" s="26">
        <f t="shared" si="18"/>
        <v>2649</v>
      </c>
      <c r="R26" s="26">
        <f t="shared" ref="R26:R37" si="21">Q26</f>
        <v>2649</v>
      </c>
      <c r="S26" s="26">
        <f t="shared" si="19"/>
        <v>2808</v>
      </c>
      <c r="T26" s="29">
        <f>ROUND(S26*1.08,0)</f>
        <v>3033</v>
      </c>
      <c r="U26" s="26">
        <f>ROUND(T26*1.0335,0)</f>
        <v>3135</v>
      </c>
      <c r="V26" s="29">
        <f t="shared" si="20"/>
        <v>3229</v>
      </c>
      <c r="W26" s="2">
        <v>3200</v>
      </c>
    </row>
    <row r="27" spans="1:23" ht="13.5" customHeight="1" thickBot="1">
      <c r="A27" s="57" t="s">
        <v>28</v>
      </c>
      <c r="B27" s="58"/>
      <c r="C27" s="32">
        <v>1</v>
      </c>
      <c r="D27" s="18">
        <v>2.4</v>
      </c>
      <c r="E27" s="19"/>
      <c r="F27" s="20"/>
      <c r="G27" s="21"/>
      <c r="H27" s="22"/>
      <c r="I27" s="23"/>
      <c r="J27" s="24"/>
      <c r="K27" s="25"/>
      <c r="L27" s="26"/>
      <c r="M27" s="27"/>
      <c r="N27" s="33">
        <v>2634</v>
      </c>
      <c r="O27" s="33">
        <f>M27+ROUND(N27*1.05,0)</f>
        <v>2766</v>
      </c>
      <c r="P27" s="28">
        <f t="shared" si="17"/>
        <v>2572</v>
      </c>
      <c r="Q27" s="26">
        <f t="shared" si="18"/>
        <v>2649</v>
      </c>
      <c r="R27" s="26">
        <f t="shared" si="21"/>
        <v>2649</v>
      </c>
      <c r="S27" s="26">
        <f t="shared" si="19"/>
        <v>2808</v>
      </c>
      <c r="T27" s="29">
        <f>ROUND(S27*1.08,0)</f>
        <v>3033</v>
      </c>
      <c r="U27" s="26">
        <f>ROUND(T27*1.0335,0)</f>
        <v>3135</v>
      </c>
      <c r="V27" s="29">
        <f t="shared" si="20"/>
        <v>3229</v>
      </c>
      <c r="W27" s="2">
        <v>3200</v>
      </c>
    </row>
    <row r="28" spans="1:23" ht="13.5" customHeight="1" thickBot="1">
      <c r="A28" s="57" t="s">
        <v>29</v>
      </c>
      <c r="B28" s="58"/>
      <c r="C28" s="32">
        <v>1</v>
      </c>
      <c r="D28" s="18">
        <v>2.4</v>
      </c>
      <c r="E28" s="19"/>
      <c r="F28" s="20"/>
      <c r="G28" s="44"/>
      <c r="H28" s="22"/>
      <c r="I28" s="45"/>
      <c r="J28" s="25"/>
      <c r="K28" s="25"/>
      <c r="L28" s="26"/>
      <c r="M28" s="44"/>
      <c r="N28" s="43">
        <v>2768</v>
      </c>
      <c r="O28" s="43">
        <f t="shared" si="16"/>
        <v>2906</v>
      </c>
      <c r="P28" s="28">
        <f t="shared" si="17"/>
        <v>2703</v>
      </c>
      <c r="Q28" s="26">
        <f t="shared" si="18"/>
        <v>2784</v>
      </c>
      <c r="R28" s="26">
        <f t="shared" si="21"/>
        <v>2784</v>
      </c>
      <c r="S28" s="26">
        <f t="shared" si="19"/>
        <v>2951</v>
      </c>
      <c r="T28" s="29">
        <f>ROUND(S28*1.09,0)</f>
        <v>3217</v>
      </c>
      <c r="U28" s="26">
        <f>ROUND(T28*1.036,0)</f>
        <v>3333</v>
      </c>
      <c r="V28" s="29">
        <f t="shared" si="20"/>
        <v>3433</v>
      </c>
      <c r="W28" s="2">
        <v>3400</v>
      </c>
    </row>
    <row r="29" spans="1:23" ht="13.5" customHeight="1" thickBot="1">
      <c r="A29" s="57" t="s">
        <v>30</v>
      </c>
      <c r="B29" s="58"/>
      <c r="C29" s="32">
        <v>1</v>
      </c>
      <c r="D29" s="18">
        <v>2.4</v>
      </c>
      <c r="E29" s="19"/>
      <c r="F29" s="20"/>
      <c r="G29" s="44"/>
      <c r="H29" s="22"/>
      <c r="I29" s="45"/>
      <c r="J29" s="25"/>
      <c r="K29" s="25"/>
      <c r="L29" s="26"/>
      <c r="M29" s="44"/>
      <c r="N29" s="43">
        <v>2768</v>
      </c>
      <c r="O29" s="43">
        <f>M29+ROUND(N29*1.05,0)</f>
        <v>2906</v>
      </c>
      <c r="P29" s="28">
        <f t="shared" si="17"/>
        <v>2703</v>
      </c>
      <c r="Q29" s="26">
        <f t="shared" si="18"/>
        <v>2784</v>
      </c>
      <c r="R29" s="26">
        <f t="shared" si="21"/>
        <v>2784</v>
      </c>
      <c r="S29" s="26">
        <f t="shared" si="19"/>
        <v>2951</v>
      </c>
      <c r="T29" s="29">
        <f>ROUND(S29*1.09,0)</f>
        <v>3217</v>
      </c>
      <c r="U29" s="26">
        <f>ROUND(T29*1.036,0)</f>
        <v>3333</v>
      </c>
      <c r="V29" s="29">
        <f t="shared" si="20"/>
        <v>3433</v>
      </c>
      <c r="W29" s="2">
        <v>3400</v>
      </c>
    </row>
    <row r="30" spans="1:23" ht="13.5" customHeight="1" thickBot="1">
      <c r="A30" s="57" t="s">
        <v>31</v>
      </c>
      <c r="B30" s="58"/>
      <c r="C30" s="32">
        <v>1</v>
      </c>
      <c r="D30" s="18">
        <v>2.4</v>
      </c>
      <c r="E30" s="19"/>
      <c r="F30" s="20"/>
      <c r="G30" s="21"/>
      <c r="H30" s="22"/>
      <c r="I30" s="23"/>
      <c r="J30" s="24"/>
      <c r="K30" s="25"/>
      <c r="L30" s="26"/>
      <c r="M30" s="27"/>
      <c r="N30" s="33">
        <v>3034</v>
      </c>
      <c r="O30" s="33">
        <f t="shared" si="16"/>
        <v>3186</v>
      </c>
      <c r="P30" s="28">
        <f t="shared" si="17"/>
        <v>2963</v>
      </c>
      <c r="Q30" s="26">
        <f t="shared" si="18"/>
        <v>3052</v>
      </c>
      <c r="R30" s="26">
        <f t="shared" si="21"/>
        <v>3052</v>
      </c>
      <c r="S30" s="26">
        <f t="shared" si="19"/>
        <v>3235</v>
      </c>
      <c r="T30" s="29">
        <f>ROUND(S30*1.09,0)</f>
        <v>3526</v>
      </c>
      <c r="U30" s="26">
        <f>ROUND(T30*1.037,0)</f>
        <v>3656</v>
      </c>
      <c r="V30" s="29">
        <f t="shared" si="20"/>
        <v>3766</v>
      </c>
      <c r="W30" s="2">
        <v>3700</v>
      </c>
    </row>
    <row r="31" spans="1:23" ht="13.5" customHeight="1" thickBot="1">
      <c r="A31" s="57" t="s">
        <v>32</v>
      </c>
      <c r="B31" s="58"/>
      <c r="C31" s="32">
        <v>1</v>
      </c>
      <c r="D31" s="18">
        <v>2.4</v>
      </c>
      <c r="E31" s="19"/>
      <c r="F31" s="20"/>
      <c r="G31" s="21"/>
      <c r="H31" s="22"/>
      <c r="I31" s="23"/>
      <c r="J31" s="24"/>
      <c r="K31" s="25"/>
      <c r="L31" s="26"/>
      <c r="M31" s="27"/>
      <c r="N31" s="33">
        <v>3034</v>
      </c>
      <c r="O31" s="33">
        <f>M31+ROUND(N31*1.05,0)</f>
        <v>3186</v>
      </c>
      <c r="P31" s="28">
        <f t="shared" si="17"/>
        <v>2963</v>
      </c>
      <c r="Q31" s="26">
        <f t="shared" si="18"/>
        <v>3052</v>
      </c>
      <c r="R31" s="26">
        <f t="shared" si="21"/>
        <v>3052</v>
      </c>
      <c r="S31" s="26">
        <f t="shared" si="19"/>
        <v>3235</v>
      </c>
      <c r="T31" s="29">
        <f>ROUND(S31*1.09,0)</f>
        <v>3526</v>
      </c>
      <c r="U31" s="26">
        <f>ROUND(T31*1.037,0)</f>
        <v>3656</v>
      </c>
      <c r="V31" s="29">
        <f t="shared" si="20"/>
        <v>3766</v>
      </c>
      <c r="W31" s="2">
        <v>3700</v>
      </c>
    </row>
    <row r="32" spans="1:23" ht="13.5" customHeight="1" thickBot="1">
      <c r="A32" s="57" t="s">
        <v>40</v>
      </c>
      <c r="B32" s="58"/>
      <c r="C32" s="32">
        <v>1</v>
      </c>
      <c r="D32" s="18">
        <v>2.4</v>
      </c>
      <c r="E32" s="19"/>
      <c r="F32" s="20"/>
      <c r="G32" s="21"/>
      <c r="H32" s="22"/>
      <c r="I32" s="23"/>
      <c r="J32" s="24"/>
      <c r="K32" s="25"/>
      <c r="L32" s="26"/>
      <c r="M32" s="27"/>
      <c r="N32" s="33">
        <v>3034</v>
      </c>
      <c r="O32" s="33">
        <f t="shared" ref="O32" si="22">M32+ROUND(N32*1.05,0)</f>
        <v>3186</v>
      </c>
      <c r="P32" s="28">
        <f t="shared" ref="P32" si="23">ROUND(O32*0.93,0)</f>
        <v>2963</v>
      </c>
      <c r="Q32" s="26">
        <f t="shared" ref="Q32" si="24">ROUND(P32*1.03,0)</f>
        <v>3052</v>
      </c>
      <c r="R32" s="26">
        <f t="shared" ref="R32" si="25">Q32</f>
        <v>3052</v>
      </c>
      <c r="S32" s="26">
        <f t="shared" ref="S32" si="26">ROUND(R32*1.06,0)</f>
        <v>3235</v>
      </c>
      <c r="T32" s="29">
        <f>ROUND(S32*1.09,0)</f>
        <v>3526</v>
      </c>
      <c r="U32" s="26">
        <f>ROUND(T32*1.037,0)</f>
        <v>3656</v>
      </c>
      <c r="V32" s="29">
        <f t="shared" ref="V32" si="27">ROUND(U32*1.03,0)</f>
        <v>3766</v>
      </c>
      <c r="W32" s="2">
        <v>3800</v>
      </c>
    </row>
    <row r="33" spans="1:24" ht="13.5" customHeight="1" thickBot="1">
      <c r="A33" s="30" t="s">
        <v>33</v>
      </c>
      <c r="B33" s="31"/>
      <c r="C33" s="32">
        <v>1</v>
      </c>
      <c r="D33" s="18">
        <v>2.4</v>
      </c>
      <c r="E33" s="19"/>
      <c r="F33" s="20"/>
      <c r="G33" s="21"/>
      <c r="H33" s="22"/>
      <c r="I33" s="23"/>
      <c r="J33" s="24"/>
      <c r="K33" s="25"/>
      <c r="L33" s="26"/>
      <c r="M33" s="27"/>
      <c r="N33" s="33">
        <v>3363</v>
      </c>
      <c r="O33" s="33">
        <f t="shared" si="16"/>
        <v>3531</v>
      </c>
      <c r="P33" s="28">
        <f t="shared" si="17"/>
        <v>3284</v>
      </c>
      <c r="Q33" s="26">
        <f t="shared" si="18"/>
        <v>3383</v>
      </c>
      <c r="R33" s="26">
        <f t="shared" si="21"/>
        <v>3383</v>
      </c>
      <c r="S33" s="26">
        <f t="shared" si="19"/>
        <v>3586</v>
      </c>
      <c r="T33" s="29">
        <f t="shared" ref="T33:T38" si="28">ROUND(S33*1.1,0)</f>
        <v>3945</v>
      </c>
      <c r="U33" s="26">
        <f>ROUND(T33*1.041,0)</f>
        <v>4107</v>
      </c>
      <c r="V33" s="29">
        <f t="shared" si="20"/>
        <v>4230</v>
      </c>
      <c r="W33" s="2">
        <v>4000</v>
      </c>
    </row>
    <row r="34" spans="1:24" ht="13.5" customHeight="1" thickBot="1">
      <c r="A34" s="30" t="s">
        <v>34</v>
      </c>
      <c r="B34" s="31"/>
      <c r="C34" s="32">
        <v>1</v>
      </c>
      <c r="D34" s="18">
        <v>2.4</v>
      </c>
      <c r="E34" s="19"/>
      <c r="F34" s="20"/>
      <c r="G34" s="21"/>
      <c r="H34" s="22"/>
      <c r="I34" s="23"/>
      <c r="J34" s="24"/>
      <c r="K34" s="25"/>
      <c r="L34" s="26"/>
      <c r="M34" s="27"/>
      <c r="N34" s="33">
        <v>3363</v>
      </c>
      <c r="O34" s="33">
        <f>M34+ROUND(N34*1.05,0)</f>
        <v>3531</v>
      </c>
      <c r="P34" s="28">
        <f t="shared" si="17"/>
        <v>3284</v>
      </c>
      <c r="Q34" s="26">
        <f t="shared" si="18"/>
        <v>3383</v>
      </c>
      <c r="R34" s="26">
        <f t="shared" si="21"/>
        <v>3383</v>
      </c>
      <c r="S34" s="26">
        <f t="shared" si="19"/>
        <v>3586</v>
      </c>
      <c r="T34" s="29">
        <f t="shared" si="28"/>
        <v>3945</v>
      </c>
      <c r="U34" s="26">
        <f>ROUND(T34*1.041,0)</f>
        <v>4107</v>
      </c>
      <c r="V34" s="29">
        <f t="shared" si="20"/>
        <v>4230</v>
      </c>
      <c r="W34" s="2">
        <v>4000</v>
      </c>
    </row>
    <row r="35" spans="1:24" ht="13.5" customHeight="1" thickBot="1">
      <c r="A35" s="30" t="s">
        <v>41</v>
      </c>
      <c r="B35" s="31"/>
      <c r="C35" s="32">
        <v>1</v>
      </c>
      <c r="D35" s="18">
        <v>2.4</v>
      </c>
      <c r="E35" s="19"/>
      <c r="F35" s="20"/>
      <c r="G35" s="21"/>
      <c r="H35" s="22"/>
      <c r="I35" s="23"/>
      <c r="J35" s="24"/>
      <c r="K35" s="25"/>
      <c r="L35" s="26"/>
      <c r="M35" s="27"/>
      <c r="N35" s="33">
        <v>3363</v>
      </c>
      <c r="O35" s="33">
        <f t="shared" ref="O35" si="29">M35+ROUND(N35*1.05,0)</f>
        <v>3531</v>
      </c>
      <c r="P35" s="28">
        <f t="shared" ref="P35" si="30">ROUND(O35*0.93,0)</f>
        <v>3284</v>
      </c>
      <c r="Q35" s="26">
        <f t="shared" ref="Q35" si="31">ROUND(P35*1.03,0)</f>
        <v>3383</v>
      </c>
      <c r="R35" s="26">
        <f t="shared" ref="R35" si="32">Q35</f>
        <v>3383</v>
      </c>
      <c r="S35" s="26">
        <f t="shared" ref="S35" si="33">ROUND(R35*1.06,0)</f>
        <v>3586</v>
      </c>
      <c r="T35" s="29">
        <f t="shared" si="28"/>
        <v>3945</v>
      </c>
      <c r="U35" s="26">
        <f>ROUND(T35*1.041,0)</f>
        <v>4107</v>
      </c>
      <c r="V35" s="29">
        <f t="shared" ref="V35" si="34">ROUND(U35*1.03,0)</f>
        <v>4230</v>
      </c>
      <c r="W35" s="2">
        <v>4100</v>
      </c>
    </row>
    <row r="36" spans="1:24" ht="13.5" customHeight="1" thickBot="1">
      <c r="A36" s="57" t="s">
        <v>35</v>
      </c>
      <c r="B36" s="58"/>
      <c r="C36" s="32">
        <v>1</v>
      </c>
      <c r="D36" s="18">
        <v>2.4</v>
      </c>
      <c r="E36" s="19"/>
      <c r="F36" s="20"/>
      <c r="G36" s="21"/>
      <c r="H36" s="22"/>
      <c r="I36" s="23"/>
      <c r="J36" s="24"/>
      <c r="K36" s="25"/>
      <c r="L36" s="26"/>
      <c r="M36" s="27"/>
      <c r="N36" s="33">
        <v>3517</v>
      </c>
      <c r="O36" s="33">
        <f t="shared" si="16"/>
        <v>3693</v>
      </c>
      <c r="P36" s="28">
        <f t="shared" si="17"/>
        <v>3434</v>
      </c>
      <c r="Q36" s="26">
        <f t="shared" si="18"/>
        <v>3537</v>
      </c>
      <c r="R36" s="26">
        <f t="shared" si="21"/>
        <v>3537</v>
      </c>
      <c r="S36" s="26">
        <f t="shared" si="19"/>
        <v>3749</v>
      </c>
      <c r="T36" s="29">
        <f t="shared" si="28"/>
        <v>4124</v>
      </c>
      <c r="U36" s="26">
        <f>ROUND(T36*1.043,0)</f>
        <v>4301</v>
      </c>
      <c r="V36" s="29">
        <f t="shared" si="20"/>
        <v>4430</v>
      </c>
      <c r="W36" s="2">
        <v>4100</v>
      </c>
    </row>
    <row r="37" spans="1:24" ht="13.5" customHeight="1" thickBot="1">
      <c r="A37" s="57" t="s">
        <v>36</v>
      </c>
      <c r="B37" s="58"/>
      <c r="C37" s="32">
        <v>1</v>
      </c>
      <c r="D37" s="18">
        <v>2.4</v>
      </c>
      <c r="E37" s="19"/>
      <c r="F37" s="20"/>
      <c r="G37" s="21"/>
      <c r="H37" s="22"/>
      <c r="I37" s="23"/>
      <c r="J37" s="24"/>
      <c r="K37" s="25"/>
      <c r="L37" s="26"/>
      <c r="M37" s="27"/>
      <c r="N37" s="33">
        <v>3517</v>
      </c>
      <c r="O37" s="33">
        <f>M37+ROUND(N37*1.05,0)</f>
        <v>3693</v>
      </c>
      <c r="P37" s="28">
        <f t="shared" si="17"/>
        <v>3434</v>
      </c>
      <c r="Q37" s="26">
        <f t="shared" si="18"/>
        <v>3537</v>
      </c>
      <c r="R37" s="26">
        <f t="shared" si="21"/>
        <v>3537</v>
      </c>
      <c r="S37" s="26">
        <f t="shared" si="19"/>
        <v>3749</v>
      </c>
      <c r="T37" s="29">
        <f t="shared" si="28"/>
        <v>4124</v>
      </c>
      <c r="U37" s="26">
        <f>ROUND(T37*1.043,0)</f>
        <v>4301</v>
      </c>
      <c r="V37" s="29">
        <f t="shared" si="20"/>
        <v>4430</v>
      </c>
      <c r="W37" s="2">
        <v>4100</v>
      </c>
    </row>
    <row r="38" spans="1:24" ht="13.5" customHeight="1" thickBot="1">
      <c r="A38" s="57" t="s">
        <v>42</v>
      </c>
      <c r="B38" s="58"/>
      <c r="C38" s="32">
        <v>1</v>
      </c>
      <c r="D38" s="18">
        <v>2.4</v>
      </c>
      <c r="E38" s="19"/>
      <c r="F38" s="20"/>
      <c r="G38" s="21"/>
      <c r="H38" s="22"/>
      <c r="I38" s="23"/>
      <c r="J38" s="24"/>
      <c r="K38" s="25"/>
      <c r="L38" s="26"/>
      <c r="M38" s="27"/>
      <c r="N38" s="33">
        <v>3517</v>
      </c>
      <c r="O38" s="33">
        <f t="shared" ref="O38" si="35">M38+ROUND(N38*1.05,0)</f>
        <v>3693</v>
      </c>
      <c r="P38" s="28">
        <f t="shared" ref="P38" si="36">ROUND(O38*0.93,0)</f>
        <v>3434</v>
      </c>
      <c r="Q38" s="26">
        <f t="shared" ref="Q38" si="37">ROUND(P38*1.03,0)</f>
        <v>3537</v>
      </c>
      <c r="R38" s="26">
        <f t="shared" ref="R38" si="38">Q38</f>
        <v>3537</v>
      </c>
      <c r="S38" s="26">
        <f t="shared" ref="S38" si="39">ROUND(R38*1.06,0)</f>
        <v>3749</v>
      </c>
      <c r="T38" s="29">
        <f t="shared" si="28"/>
        <v>4124</v>
      </c>
      <c r="U38" s="26">
        <f>ROUND(T38*1.043,0)</f>
        <v>4301</v>
      </c>
      <c r="V38" s="29">
        <f t="shared" ref="V38" si="40">ROUND(U38*1.03,0)</f>
        <v>4430</v>
      </c>
      <c r="W38" s="2">
        <v>4200</v>
      </c>
    </row>
    <row r="39" spans="1:24" ht="13.5" customHeight="1" thickBot="1">
      <c r="A39" s="57" t="s">
        <v>37</v>
      </c>
      <c r="B39" s="58"/>
      <c r="C39" s="32">
        <v>1</v>
      </c>
      <c r="D39" s="18">
        <v>2.4</v>
      </c>
      <c r="E39" s="19"/>
      <c r="F39" s="20"/>
      <c r="G39" s="21"/>
      <c r="H39" s="22"/>
      <c r="I39" s="23"/>
      <c r="J39" s="24"/>
      <c r="K39" s="25"/>
      <c r="L39" s="26"/>
      <c r="M39" s="27"/>
      <c r="N39" s="33">
        <v>3384</v>
      </c>
      <c r="O39" s="33">
        <f t="shared" si="16"/>
        <v>3553</v>
      </c>
      <c r="P39" s="28">
        <f t="shared" si="17"/>
        <v>3304</v>
      </c>
      <c r="Q39" s="26">
        <f t="shared" si="18"/>
        <v>3403</v>
      </c>
      <c r="R39" s="26">
        <v>3593</v>
      </c>
      <c r="S39" s="26">
        <f t="shared" si="19"/>
        <v>3809</v>
      </c>
      <c r="T39" s="29">
        <f t="shared" ref="T39:T40" si="41">ROUND(S39*1.11,0)</f>
        <v>4228</v>
      </c>
      <c r="U39" s="26">
        <f t="shared" ref="U39:U40" si="42">ROUND(T39*1.0455,0)</f>
        <v>4420</v>
      </c>
      <c r="V39" s="29">
        <f t="shared" si="20"/>
        <v>4553</v>
      </c>
      <c r="W39" s="2">
        <v>4500</v>
      </c>
    </row>
    <row r="40" spans="1:24" ht="13.5" customHeight="1">
      <c r="A40" s="57" t="s">
        <v>38</v>
      </c>
      <c r="B40" s="58"/>
      <c r="C40" s="32">
        <v>1</v>
      </c>
      <c r="D40" s="18">
        <v>2.4</v>
      </c>
      <c r="E40" s="19"/>
      <c r="F40" s="20"/>
      <c r="G40" s="44"/>
      <c r="H40" s="22"/>
      <c r="I40" s="45"/>
      <c r="J40" s="25"/>
      <c r="K40" s="25"/>
      <c r="L40" s="26"/>
      <c r="M40" s="44"/>
      <c r="N40" s="43">
        <v>3384</v>
      </c>
      <c r="O40" s="43">
        <f>M40+ROUND(N40*1.05,0)</f>
        <v>3553</v>
      </c>
      <c r="P40" s="28">
        <f t="shared" si="17"/>
        <v>3304</v>
      </c>
      <c r="Q40" s="26">
        <f t="shared" si="18"/>
        <v>3403</v>
      </c>
      <c r="R40" s="26">
        <v>3593</v>
      </c>
      <c r="S40" s="26">
        <f t="shared" si="19"/>
        <v>3809</v>
      </c>
      <c r="T40" s="29">
        <f t="shared" si="41"/>
        <v>4228</v>
      </c>
      <c r="U40" s="26">
        <f t="shared" si="42"/>
        <v>4420</v>
      </c>
      <c r="V40" s="29">
        <f t="shared" si="20"/>
        <v>4553</v>
      </c>
      <c r="W40" s="2">
        <v>4500</v>
      </c>
    </row>
    <row r="41" spans="1:24" ht="13.15" customHeight="1">
      <c r="A41" s="50"/>
      <c r="B41" s="50"/>
      <c r="C41" s="51"/>
      <c r="D41" s="51"/>
      <c r="E41" s="52"/>
      <c r="F41" s="53"/>
      <c r="G41" s="27"/>
      <c r="H41" s="27"/>
      <c r="I41" s="27"/>
      <c r="J41" s="27"/>
      <c r="K41" s="27"/>
      <c r="L41" s="54"/>
      <c r="M41" s="27"/>
      <c r="N41" s="54"/>
      <c r="O41" s="54"/>
      <c r="P41" s="54"/>
      <c r="Q41" s="54"/>
      <c r="R41" s="54"/>
      <c r="S41" s="54"/>
      <c r="T41" s="54"/>
      <c r="U41" s="54"/>
      <c r="V41" s="54"/>
      <c r="W41" s="3"/>
    </row>
    <row r="42" spans="1:24" ht="18.600000000000001" customHeight="1">
      <c r="A42" s="56" t="s">
        <v>14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8.600000000000001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10" customFormat="1" ht="12.4" customHeight="1">
      <c r="A44" s="10" t="s">
        <v>44</v>
      </c>
    </row>
    <row r="45" spans="1:24" ht="12.4" customHeight="1"/>
    <row r="46" spans="1:24" ht="12.4" customHeight="1">
      <c r="A46" s="10" t="s">
        <v>43</v>
      </c>
      <c r="B46" s="10"/>
    </row>
    <row r="47" spans="1:24" ht="12.4" customHeight="1">
      <c r="A47" s="10"/>
      <c r="B47" s="10"/>
    </row>
    <row r="48" spans="1:24" ht="12.4" customHeight="1">
      <c r="A48" s="10"/>
      <c r="B48" s="10"/>
    </row>
    <row r="49" spans="1:2" ht="12" customHeight="1">
      <c r="A49" s="10"/>
      <c r="B49" s="10"/>
    </row>
    <row r="50" spans="1:2" s="55" customFormat="1" ht="15" customHeight="1">
      <c r="A50" s="55" t="s">
        <v>45</v>
      </c>
    </row>
    <row r="51" spans="1:2">
      <c r="A51" s="10"/>
      <c r="B51" s="10"/>
    </row>
    <row r="52" spans="1:2" ht="12.4" customHeight="1"/>
    <row r="53" spans="1:2" ht="12.4" customHeight="1"/>
    <row r="54" spans="1:2" ht="12.4" customHeight="1"/>
    <row r="55" spans="1:2" ht="12.4" customHeight="1"/>
    <row r="56" spans="1:2" ht="12.4" customHeight="1"/>
  </sheetData>
  <mergeCells count="32">
    <mergeCell ref="A17:B17"/>
    <mergeCell ref="A37:B37"/>
    <mergeCell ref="A40:B40"/>
    <mergeCell ref="A25:B25"/>
    <mergeCell ref="A24:B24"/>
    <mergeCell ref="A22:B22"/>
    <mergeCell ref="A27:B27"/>
    <mergeCell ref="A39:B39"/>
    <mergeCell ref="A28:B28"/>
    <mergeCell ref="A29:B29"/>
    <mergeCell ref="B2:D2"/>
    <mergeCell ref="B7:W7"/>
    <mergeCell ref="A36:B36"/>
    <mergeCell ref="A18:B18"/>
    <mergeCell ref="B5:W6"/>
    <mergeCell ref="A20:B20"/>
    <mergeCell ref="B4:W4"/>
    <mergeCell ref="A26:B26"/>
    <mergeCell ref="W3:X3"/>
    <mergeCell ref="A21:B21"/>
    <mergeCell ref="B3:N3"/>
    <mergeCell ref="A8:B8"/>
    <mergeCell ref="A9:O9"/>
    <mergeCell ref="A16:O16"/>
    <mergeCell ref="A23:O23"/>
    <mergeCell ref="A19:B19"/>
    <mergeCell ref="A43:X43"/>
    <mergeCell ref="A31:B31"/>
    <mergeCell ref="A30:B30"/>
    <mergeCell ref="A42:X42"/>
    <mergeCell ref="A32:B32"/>
    <mergeCell ref="A38:B38"/>
  </mergeCells>
  <phoneticPr fontId="3" type="noConversion"/>
  <pageMargins left="0.98425196850393704" right="0.39370078740157483" top="0.39370078740157483" bottom="0.39370078740157483" header="0.51181102362204722" footer="0.51181102362204722"/>
  <pageSetup paperSize="9" orientation="portrait" horizontalDpi="120" verticalDpi="144" r:id="rId1"/>
  <headerFooter alignWithMargins="0"/>
  <legacyDrawing r:id="rId2"/>
  <oleObjects>
    <oleObject progId="PBrush" shapeId="5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Тов раствор и бетон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Роман</cp:lastModifiedBy>
  <cp:lastPrinted>2020-05-26T10:58:56Z</cp:lastPrinted>
  <dcterms:created xsi:type="dcterms:W3CDTF">2005-12-01T11:20:02Z</dcterms:created>
  <dcterms:modified xsi:type="dcterms:W3CDTF">2020-05-26T12:03:40Z</dcterms:modified>
</cp:coreProperties>
</file>